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rapp\surfdrive\TU Delft\Data repository\Chapter 4 - Ac-225 chip\case studies\SrY\"/>
    </mc:Choice>
  </mc:AlternateContent>
  <xr:revisionPtr revIDLastSave="0" documentId="8_{D5278F04-99B8-4C87-A7C4-25204F9FBD40}" xr6:coauthVersionLast="47" xr6:coauthVersionMax="47" xr10:uidLastSave="{00000000-0000-0000-0000-000000000000}"/>
  <bookViews>
    <workbookView xWindow="28680" yWindow="-120" windowWidth="29040" windowHeight="15840" xr2:uid="{29311FB8-5F8A-4189-850E-1E218BED04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1" l="1"/>
  <c r="O3" i="1" s="1"/>
  <c r="P2" i="1" s="1"/>
  <c r="N4" i="1"/>
  <c r="O4" i="1" s="1"/>
  <c r="N5" i="1"/>
  <c r="O5" i="1" s="1"/>
  <c r="N6" i="1"/>
  <c r="O6" i="1" s="1"/>
  <c r="N7" i="1"/>
  <c r="O7" i="1" s="1"/>
  <c r="P6" i="1" s="1"/>
  <c r="N8" i="1"/>
  <c r="O8" i="1" s="1"/>
  <c r="N9" i="1"/>
  <c r="O9" i="1" s="1"/>
  <c r="N10" i="1"/>
  <c r="O10" i="1" s="1"/>
  <c r="N11" i="1"/>
  <c r="O11" i="1" s="1"/>
  <c r="P10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P18" i="1" s="1"/>
  <c r="N20" i="1"/>
  <c r="O20" i="1" s="1"/>
  <c r="N21" i="1"/>
  <c r="O21" i="1" s="1"/>
  <c r="N22" i="1"/>
  <c r="O22" i="1" s="1"/>
  <c r="N23" i="1"/>
  <c r="O23" i="1" s="1"/>
  <c r="P22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34" i="1"/>
  <c r="O34" i="1" s="1"/>
  <c r="N35" i="1"/>
  <c r="O35" i="1" s="1"/>
  <c r="P34" i="1" s="1"/>
  <c r="N36" i="1"/>
  <c r="O36" i="1" s="1"/>
  <c r="N37" i="1"/>
  <c r="O37" i="1" s="1"/>
  <c r="N2" i="1"/>
  <c r="O2" i="1" s="1"/>
  <c r="P36" i="1" l="1"/>
  <c r="P30" i="1"/>
  <c r="P26" i="1"/>
  <c r="R26" i="1" s="1"/>
  <c r="P14" i="1"/>
  <c r="P32" i="1"/>
  <c r="R32" i="1" s="1"/>
  <c r="P28" i="1"/>
  <c r="P8" i="1"/>
  <c r="P16" i="1"/>
  <c r="R14" i="1" s="1"/>
  <c r="P20" i="1"/>
  <c r="P24" i="1"/>
  <c r="P4" i="1"/>
  <c r="Q2" i="1" s="1"/>
  <c r="P12" i="1"/>
  <c r="Q32" i="1"/>
  <c r="Q26" i="1" l="1"/>
  <c r="R2" i="1"/>
  <c r="Q14" i="1"/>
  <c r="R8" i="1"/>
  <c r="Q8" i="1"/>
  <c r="R20" i="1"/>
  <c r="Q20" i="1"/>
</calcChain>
</file>

<file path=xl/sharedStrings.xml><?xml version="1.0" encoding="utf-8"?>
<sst xmlns="http://schemas.openxmlformats.org/spreadsheetml/2006/main" count="49" uniqueCount="14">
  <si>
    <t>S#</t>
  </si>
  <si>
    <t>TIME</t>
  </si>
  <si>
    <t>CPMA</t>
  </si>
  <si>
    <t>A:2S%</t>
  </si>
  <si>
    <t>CPMB</t>
  </si>
  <si>
    <t>B:2S%</t>
  </si>
  <si>
    <t>CPMC</t>
  </si>
  <si>
    <t>C:2S%</t>
  </si>
  <si>
    <t>SIS</t>
  </si>
  <si>
    <t>tSIE</t>
  </si>
  <si>
    <t>FLAG</t>
  </si>
  <si>
    <t>ELTIME</t>
  </si>
  <si>
    <t>LUM</t>
  </si>
  <si>
    <t xml:space="preserve">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</si>
</sst>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16" fontId="0" fillId="0" borderId="0" xfId="0" applyNumberFormat="1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6CED9-316D-416A-8155-526709FF9EA5}">
  <dimension ref="A1:T96"/>
  <sheetViews>
    <sheetView tabSelected="1" workbookViewId="0">
      <selection activeCell="Q45" sqref="Q45"/>
    </sheetView>
  </sheetViews>
  <sheetFormatPr defaultColWidth="8.85546875" defaultRowHeight="15" x14ac:dyDescent="0.25"/>
  <cols>
    <col min="7" max="7" width="9.140625" style="1"/>
    <col min="14" max="14" width="9.140625" style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9" x14ac:dyDescent="0.25">
      <c r="A2">
        <v>1</v>
      </c>
      <c r="B2">
        <v>5</v>
      </c>
      <c r="C2">
        <v>0</v>
      </c>
      <c r="D2">
        <v>0</v>
      </c>
      <c r="E2">
        <v>0</v>
      </c>
      <c r="F2">
        <v>0</v>
      </c>
      <c r="G2" s="1">
        <v>873.84</v>
      </c>
      <c r="H2">
        <v>3.03</v>
      </c>
      <c r="I2">
        <v>1007.074</v>
      </c>
      <c r="J2">
        <v>451.39499999999998</v>
      </c>
      <c r="K2" t="s">
        <v>13</v>
      </c>
      <c r="L2">
        <v>5</v>
      </c>
      <c r="M2">
        <v>100</v>
      </c>
      <c r="N2" s="1">
        <f>G2-$G$54</f>
        <v>873.84</v>
      </c>
      <c r="O2">
        <f>N2*15</f>
        <v>13107.6</v>
      </c>
      <c r="P2">
        <f>O3/(O2+O3)*100</f>
        <v>87.865659082009273</v>
      </c>
      <c r="Q2">
        <f>AVERAGE(P2:P6)</f>
        <v>89.48881427571051</v>
      </c>
      <c r="R2">
        <f>_xlfn.STDEV.P(P2:P6)</f>
        <v>1.8198701349838511</v>
      </c>
      <c r="S2" s="2"/>
    </row>
    <row r="3" spans="1:19" x14ac:dyDescent="0.25">
      <c r="A3">
        <v>2</v>
      </c>
      <c r="B3">
        <v>4.22</v>
      </c>
      <c r="C3">
        <v>0</v>
      </c>
      <c r="D3">
        <v>0</v>
      </c>
      <c r="E3">
        <v>0</v>
      </c>
      <c r="F3">
        <v>0</v>
      </c>
      <c r="G3" s="1">
        <v>9491.31</v>
      </c>
      <c r="H3">
        <v>1</v>
      </c>
      <c r="I3">
        <v>1185.7639999999999</v>
      </c>
      <c r="J3">
        <v>437.07900000000001</v>
      </c>
      <c r="K3" t="s">
        <v>13</v>
      </c>
      <c r="L3">
        <v>13</v>
      </c>
      <c r="M3">
        <v>100</v>
      </c>
      <c r="N3" s="1">
        <f t="shared" ref="N3:N53" si="0">G3-$G$54</f>
        <v>9491.31</v>
      </c>
      <c r="O3">
        <f>N3*10</f>
        <v>94913.099999999991</v>
      </c>
      <c r="S3" s="1">
        <v>0.6</v>
      </c>
    </row>
    <row r="4" spans="1:19" x14ac:dyDescent="0.25">
      <c r="A4">
        <v>3</v>
      </c>
      <c r="B4">
        <v>5</v>
      </c>
      <c r="C4">
        <v>0</v>
      </c>
      <c r="D4">
        <v>0</v>
      </c>
      <c r="E4">
        <v>0</v>
      </c>
      <c r="F4">
        <v>0</v>
      </c>
      <c r="G4" s="1">
        <v>601.84</v>
      </c>
      <c r="H4">
        <v>3.65</v>
      </c>
      <c r="I4">
        <v>1152.6189999999999</v>
      </c>
      <c r="J4">
        <v>451.98099999999999</v>
      </c>
      <c r="K4" t="s">
        <v>13</v>
      </c>
      <c r="L4">
        <v>23</v>
      </c>
      <c r="M4">
        <v>100</v>
      </c>
      <c r="N4" s="1">
        <f t="shared" si="0"/>
        <v>601.84</v>
      </c>
      <c r="O4">
        <f>N4*15</f>
        <v>9027.6</v>
      </c>
      <c r="P4">
        <f>O5/(O4+O5)*100</f>
        <v>88.570676180552823</v>
      </c>
      <c r="S4" s="1"/>
    </row>
    <row r="5" spans="1:19" x14ac:dyDescent="0.25">
      <c r="A5">
        <v>4</v>
      </c>
      <c r="B5">
        <v>5</v>
      </c>
      <c r="C5">
        <v>0</v>
      </c>
      <c r="D5">
        <v>0</v>
      </c>
      <c r="E5">
        <v>0</v>
      </c>
      <c r="F5">
        <v>0</v>
      </c>
      <c r="G5" s="1">
        <v>6995.87</v>
      </c>
      <c r="H5">
        <v>1.07</v>
      </c>
      <c r="I5">
        <v>1140.816</v>
      </c>
      <c r="J5">
        <v>422.113</v>
      </c>
      <c r="K5" t="s">
        <v>13</v>
      </c>
      <c r="L5">
        <v>32</v>
      </c>
      <c r="M5">
        <v>100</v>
      </c>
      <c r="N5" s="1">
        <f t="shared" si="0"/>
        <v>6995.87</v>
      </c>
      <c r="O5">
        <f>N5*10</f>
        <v>69958.7</v>
      </c>
      <c r="S5" s="1"/>
    </row>
    <row r="6" spans="1:19" x14ac:dyDescent="0.25">
      <c r="A6">
        <v>5</v>
      </c>
      <c r="B6">
        <v>5</v>
      </c>
      <c r="C6">
        <v>0</v>
      </c>
      <c r="D6">
        <v>0</v>
      </c>
      <c r="E6">
        <v>0</v>
      </c>
      <c r="F6">
        <v>0</v>
      </c>
      <c r="G6" s="1">
        <v>424.46</v>
      </c>
      <c r="H6">
        <v>4.34</v>
      </c>
      <c r="I6">
        <v>1032.9870000000001</v>
      </c>
      <c r="J6">
        <v>460.74799999999999</v>
      </c>
      <c r="K6" t="s">
        <v>13</v>
      </c>
      <c r="L6">
        <v>42</v>
      </c>
      <c r="M6">
        <v>100</v>
      </c>
      <c r="N6" s="1">
        <f t="shared" si="0"/>
        <v>424.46</v>
      </c>
      <c r="O6">
        <f>N6*15</f>
        <v>6366.9</v>
      </c>
      <c r="P6">
        <f>O7/(O6+O7)*100</f>
        <v>92.03010756456942</v>
      </c>
      <c r="S6" s="1"/>
    </row>
    <row r="7" spans="1:19" x14ac:dyDescent="0.25">
      <c r="A7">
        <v>6</v>
      </c>
      <c r="B7">
        <v>5</v>
      </c>
      <c r="C7">
        <v>0</v>
      </c>
      <c r="D7">
        <v>0</v>
      </c>
      <c r="E7">
        <v>0</v>
      </c>
      <c r="F7">
        <v>0</v>
      </c>
      <c r="G7" s="1">
        <v>7352</v>
      </c>
      <c r="H7">
        <v>1.04</v>
      </c>
      <c r="I7">
        <v>1164.9939999999999</v>
      </c>
      <c r="J7">
        <v>434.72899999999998</v>
      </c>
      <c r="K7" t="s">
        <v>13</v>
      </c>
      <c r="L7">
        <v>51</v>
      </c>
      <c r="M7">
        <v>100</v>
      </c>
      <c r="N7" s="1">
        <f t="shared" si="0"/>
        <v>7352</v>
      </c>
      <c r="O7">
        <f>N7*10</f>
        <v>73520</v>
      </c>
      <c r="S7" s="1"/>
    </row>
    <row r="8" spans="1:19" x14ac:dyDescent="0.25">
      <c r="A8">
        <v>7</v>
      </c>
      <c r="B8">
        <v>5</v>
      </c>
      <c r="C8">
        <v>0</v>
      </c>
      <c r="D8">
        <v>0</v>
      </c>
      <c r="E8">
        <v>0</v>
      </c>
      <c r="F8">
        <v>0</v>
      </c>
      <c r="G8" s="1">
        <v>1901.03</v>
      </c>
      <c r="H8">
        <v>2.0499999999999998</v>
      </c>
      <c r="I8">
        <v>1058.6379999999999</v>
      </c>
      <c r="J8">
        <v>450.45</v>
      </c>
      <c r="K8" t="s">
        <v>13</v>
      </c>
      <c r="L8">
        <v>61</v>
      </c>
      <c r="M8">
        <v>100</v>
      </c>
      <c r="N8" s="1">
        <f t="shared" si="0"/>
        <v>1901.03</v>
      </c>
      <c r="O8">
        <f>N8*30</f>
        <v>57030.9</v>
      </c>
      <c r="P8">
        <f>O9/(O8+O9)*100</f>
        <v>84.839689624458487</v>
      </c>
      <c r="Q8">
        <f>AVERAGE(P8:P12)</f>
        <v>85.433452896026566</v>
      </c>
      <c r="R8">
        <f>_xlfn.STDEV.P(P8:P12)</f>
        <v>0.99349303636824626</v>
      </c>
      <c r="S8" s="1">
        <v>0.3</v>
      </c>
    </row>
    <row r="9" spans="1:19" x14ac:dyDescent="0.25">
      <c r="A9">
        <v>8</v>
      </c>
      <c r="B9">
        <v>2.89</v>
      </c>
      <c r="C9">
        <v>0</v>
      </c>
      <c r="D9">
        <v>0</v>
      </c>
      <c r="E9">
        <v>0</v>
      </c>
      <c r="F9">
        <v>0</v>
      </c>
      <c r="G9" s="1">
        <v>13876.29</v>
      </c>
      <c r="H9">
        <v>1</v>
      </c>
      <c r="I9">
        <v>1136.3389999999999</v>
      </c>
      <c r="J9">
        <v>425.83300000000003</v>
      </c>
      <c r="K9" t="s">
        <v>13</v>
      </c>
      <c r="L9">
        <v>70</v>
      </c>
      <c r="M9">
        <v>100</v>
      </c>
      <c r="N9" s="1">
        <f t="shared" si="0"/>
        <v>13876.29</v>
      </c>
      <c r="O9">
        <f>N9*23</f>
        <v>319154.67000000004</v>
      </c>
      <c r="S9" s="1"/>
    </row>
    <row r="10" spans="1:19" x14ac:dyDescent="0.25">
      <c r="A10">
        <v>9</v>
      </c>
      <c r="B10">
        <v>5</v>
      </c>
      <c r="C10">
        <v>0</v>
      </c>
      <c r="D10">
        <v>0</v>
      </c>
      <c r="E10">
        <v>0</v>
      </c>
      <c r="F10">
        <v>0</v>
      </c>
      <c r="G10" s="1">
        <v>1744.56</v>
      </c>
      <c r="H10">
        <v>2.14</v>
      </c>
      <c r="I10">
        <v>1056.396</v>
      </c>
      <c r="J10">
        <v>446.74</v>
      </c>
      <c r="K10" t="s">
        <v>13</v>
      </c>
      <c r="L10">
        <v>80</v>
      </c>
      <c r="M10">
        <v>100</v>
      </c>
      <c r="N10" s="1">
        <f t="shared" si="0"/>
        <v>1744.56</v>
      </c>
      <c r="O10">
        <f>N10*30</f>
        <v>52336.799999999996</v>
      </c>
      <c r="P10">
        <f>O11/(O10+O11)*100</f>
        <v>84.627553273822016</v>
      </c>
      <c r="S10" s="1"/>
    </row>
    <row r="11" spans="1:19" x14ac:dyDescent="0.25">
      <c r="A11">
        <v>10</v>
      </c>
      <c r="B11">
        <v>3.2</v>
      </c>
      <c r="C11">
        <v>0</v>
      </c>
      <c r="D11">
        <v>0</v>
      </c>
      <c r="E11">
        <v>0</v>
      </c>
      <c r="F11">
        <v>0</v>
      </c>
      <c r="G11" s="1">
        <v>12527.03</v>
      </c>
      <c r="H11">
        <v>1</v>
      </c>
      <c r="I11">
        <v>1151.597</v>
      </c>
      <c r="J11">
        <v>424.56799999999998</v>
      </c>
      <c r="K11" t="s">
        <v>13</v>
      </c>
      <c r="L11">
        <v>90</v>
      </c>
      <c r="M11">
        <v>100</v>
      </c>
      <c r="N11" s="1">
        <f t="shared" si="0"/>
        <v>12527.03</v>
      </c>
      <c r="O11">
        <f>N11*23</f>
        <v>288121.69</v>
      </c>
      <c r="S11" s="1"/>
    </row>
    <row r="12" spans="1:19" x14ac:dyDescent="0.25">
      <c r="A12">
        <v>11</v>
      </c>
      <c r="B12">
        <v>5</v>
      </c>
      <c r="C12">
        <v>0</v>
      </c>
      <c r="D12">
        <v>0</v>
      </c>
      <c r="E12">
        <v>0</v>
      </c>
      <c r="F12">
        <v>0</v>
      </c>
      <c r="G12" s="1">
        <v>1677.66</v>
      </c>
      <c r="H12">
        <v>2.1800000000000002</v>
      </c>
      <c r="I12">
        <v>1110.6030000000001</v>
      </c>
      <c r="J12">
        <v>443.68299999999999</v>
      </c>
      <c r="K12" t="s">
        <v>13</v>
      </c>
      <c r="L12">
        <v>100</v>
      </c>
      <c r="M12">
        <v>100</v>
      </c>
      <c r="N12" s="1">
        <f t="shared" si="0"/>
        <v>1677.66</v>
      </c>
      <c r="O12">
        <f>N12*30</f>
        <v>50329.8</v>
      </c>
      <c r="P12">
        <f>O13/(O12+O13)*100</f>
        <v>86.83311578979918</v>
      </c>
      <c r="S12" s="1"/>
    </row>
    <row r="13" spans="1:19" x14ac:dyDescent="0.25">
      <c r="A13">
        <v>12</v>
      </c>
      <c r="B13">
        <v>2.78</v>
      </c>
      <c r="C13">
        <v>0</v>
      </c>
      <c r="D13">
        <v>0</v>
      </c>
      <c r="E13">
        <v>0</v>
      </c>
      <c r="F13">
        <v>0</v>
      </c>
      <c r="G13" s="1">
        <v>14431.11</v>
      </c>
      <c r="H13">
        <v>1</v>
      </c>
      <c r="I13">
        <v>1123.1310000000001</v>
      </c>
      <c r="J13">
        <v>414.976</v>
      </c>
      <c r="K13" t="s">
        <v>13</v>
      </c>
      <c r="L13">
        <v>109</v>
      </c>
      <c r="M13">
        <v>100</v>
      </c>
      <c r="N13" s="1">
        <f t="shared" si="0"/>
        <v>14431.11</v>
      </c>
      <c r="O13">
        <f>N13*23</f>
        <v>331915.53000000003</v>
      </c>
      <c r="S13" s="1"/>
    </row>
    <row r="14" spans="1:19" x14ac:dyDescent="0.25">
      <c r="A14">
        <v>13</v>
      </c>
      <c r="B14">
        <v>5</v>
      </c>
      <c r="C14">
        <v>0</v>
      </c>
      <c r="D14">
        <v>0</v>
      </c>
      <c r="E14">
        <v>0</v>
      </c>
      <c r="F14">
        <v>0</v>
      </c>
      <c r="G14" s="1">
        <v>1659.77</v>
      </c>
      <c r="H14">
        <v>2.2000000000000002</v>
      </c>
      <c r="I14">
        <v>1128.9290000000001</v>
      </c>
      <c r="J14">
        <v>440.68</v>
      </c>
      <c r="K14" t="s">
        <v>13</v>
      </c>
      <c r="L14">
        <v>119</v>
      </c>
      <c r="M14">
        <v>100</v>
      </c>
      <c r="N14" s="1">
        <f t="shared" si="0"/>
        <v>1659.77</v>
      </c>
      <c r="O14">
        <f>N14*50</f>
        <v>82988.5</v>
      </c>
      <c r="P14">
        <f>O15/(O14+O15)*100</f>
        <v>82.030886474246373</v>
      </c>
      <c r="Q14">
        <f>AVERAGE(P14:P18)</f>
        <v>86.817175317686932</v>
      </c>
      <c r="R14">
        <f>_xlfn.STDEV.P(P14:P18)</f>
        <v>4.1304690491113165</v>
      </c>
      <c r="S14" s="1">
        <v>0.18</v>
      </c>
    </row>
    <row r="15" spans="1:19" x14ac:dyDescent="0.25">
      <c r="A15">
        <v>14</v>
      </c>
      <c r="B15">
        <v>4.2300000000000004</v>
      </c>
      <c r="C15">
        <v>0</v>
      </c>
      <c r="D15">
        <v>0</v>
      </c>
      <c r="E15">
        <v>0</v>
      </c>
      <c r="F15">
        <v>0</v>
      </c>
      <c r="G15" s="1">
        <v>9471.2800000000007</v>
      </c>
      <c r="H15">
        <v>1</v>
      </c>
      <c r="I15">
        <v>1128.0429999999999</v>
      </c>
      <c r="J15">
        <v>421.71100000000001</v>
      </c>
      <c r="K15" t="s">
        <v>13</v>
      </c>
      <c r="L15">
        <v>127</v>
      </c>
      <c r="M15">
        <v>100</v>
      </c>
      <c r="N15" s="1">
        <f t="shared" si="0"/>
        <v>9471.2800000000007</v>
      </c>
      <c r="O15">
        <f>N15*40</f>
        <v>378851.2</v>
      </c>
    </row>
    <row r="16" spans="1:19" x14ac:dyDescent="0.25">
      <c r="A16">
        <v>15</v>
      </c>
      <c r="B16">
        <v>5</v>
      </c>
      <c r="C16">
        <v>0</v>
      </c>
      <c r="D16">
        <v>0</v>
      </c>
      <c r="E16">
        <v>0</v>
      </c>
      <c r="F16">
        <v>0</v>
      </c>
      <c r="G16" s="1">
        <v>1123.57</v>
      </c>
      <c r="H16">
        <v>2.67</v>
      </c>
      <c r="I16">
        <v>1041.674</v>
      </c>
      <c r="J16">
        <v>431.54599999999999</v>
      </c>
      <c r="K16" t="s">
        <v>13</v>
      </c>
      <c r="L16">
        <v>137</v>
      </c>
      <c r="M16">
        <v>100</v>
      </c>
      <c r="N16" s="1">
        <f t="shared" si="0"/>
        <v>1123.57</v>
      </c>
      <c r="O16">
        <f>N16*50</f>
        <v>56178.5</v>
      </c>
      <c r="P16">
        <f>O17/(O16+O17)*100</f>
        <v>86.310364364083853</v>
      </c>
    </row>
    <row r="17" spans="1:19" x14ac:dyDescent="0.25">
      <c r="A17">
        <v>16</v>
      </c>
      <c r="B17">
        <v>4.5199999999999996</v>
      </c>
      <c r="C17">
        <v>0</v>
      </c>
      <c r="D17">
        <v>0</v>
      </c>
      <c r="E17">
        <v>0</v>
      </c>
      <c r="F17">
        <v>0</v>
      </c>
      <c r="G17" s="1">
        <v>8854.85</v>
      </c>
      <c r="H17">
        <v>1</v>
      </c>
      <c r="I17">
        <v>1089.308</v>
      </c>
      <c r="J17">
        <v>404.21</v>
      </c>
      <c r="K17" t="s">
        <v>13</v>
      </c>
      <c r="L17">
        <v>146</v>
      </c>
      <c r="M17">
        <v>100</v>
      </c>
      <c r="N17" s="1">
        <f t="shared" si="0"/>
        <v>8854.85</v>
      </c>
      <c r="O17">
        <f>N17*40</f>
        <v>354194</v>
      </c>
    </row>
    <row r="18" spans="1:19" x14ac:dyDescent="0.25">
      <c r="A18">
        <v>17</v>
      </c>
      <c r="B18">
        <v>5</v>
      </c>
      <c r="C18">
        <v>0</v>
      </c>
      <c r="D18">
        <v>0</v>
      </c>
      <c r="E18">
        <v>0</v>
      </c>
      <c r="F18">
        <v>0</v>
      </c>
      <c r="G18" s="1">
        <v>363.47</v>
      </c>
      <c r="H18">
        <v>4.6900000000000004</v>
      </c>
      <c r="I18">
        <v>974.74199999999996</v>
      </c>
      <c r="J18">
        <v>443.90800000000002</v>
      </c>
      <c r="K18" t="s">
        <v>13</v>
      </c>
      <c r="L18">
        <v>155</v>
      </c>
      <c r="M18">
        <v>100</v>
      </c>
      <c r="N18" s="1">
        <f t="shared" si="0"/>
        <v>363.47</v>
      </c>
      <c r="O18">
        <f>N18*50</f>
        <v>18173.5</v>
      </c>
      <c r="P18">
        <f>O19/(O18+O19)*100</f>
        <v>92.110275114730626</v>
      </c>
    </row>
    <row r="19" spans="1:19" x14ac:dyDescent="0.25">
      <c r="A19">
        <v>18</v>
      </c>
      <c r="B19">
        <v>5</v>
      </c>
      <c r="C19">
        <v>0</v>
      </c>
      <c r="D19">
        <v>0</v>
      </c>
      <c r="E19">
        <v>0</v>
      </c>
      <c r="F19">
        <v>0</v>
      </c>
      <c r="G19" s="1">
        <v>5304.26</v>
      </c>
      <c r="H19">
        <v>1.23</v>
      </c>
      <c r="I19">
        <v>1123.4839999999999</v>
      </c>
      <c r="J19">
        <v>417.49700000000001</v>
      </c>
      <c r="K19" t="s">
        <v>13</v>
      </c>
      <c r="L19">
        <v>165</v>
      </c>
      <c r="M19">
        <v>100</v>
      </c>
      <c r="N19" s="1">
        <f t="shared" si="0"/>
        <v>5304.26</v>
      </c>
      <c r="O19">
        <f>N19*40</f>
        <v>212170.40000000002</v>
      </c>
    </row>
    <row r="20" spans="1:19" x14ac:dyDescent="0.25">
      <c r="A20">
        <v>19</v>
      </c>
      <c r="B20">
        <v>5</v>
      </c>
      <c r="C20">
        <v>0</v>
      </c>
      <c r="D20">
        <v>0</v>
      </c>
      <c r="E20">
        <v>0</v>
      </c>
      <c r="F20">
        <v>0</v>
      </c>
      <c r="G20" s="1">
        <v>3173.71</v>
      </c>
      <c r="H20">
        <v>1.59</v>
      </c>
      <c r="I20">
        <v>1118.981</v>
      </c>
      <c r="J20">
        <v>449.10199999999998</v>
      </c>
      <c r="K20" t="s">
        <v>13</v>
      </c>
      <c r="L20">
        <v>174</v>
      </c>
      <c r="M20">
        <v>100</v>
      </c>
      <c r="N20" s="1">
        <f t="shared" si="0"/>
        <v>3173.71</v>
      </c>
      <c r="O20">
        <f>N20*70</f>
        <v>222159.7</v>
      </c>
      <c r="P20">
        <f>O21/(O20+O21)*100</f>
        <v>68.807060823926605</v>
      </c>
      <c r="Q20">
        <f>AVERAGE(P20:P24)</f>
        <v>69.324372036553584</v>
      </c>
      <c r="R20">
        <f>_xlfn.STDEV.P(P20:P24)</f>
        <v>4.5459304112155809</v>
      </c>
      <c r="S20" s="1">
        <v>0.12857142857142856</v>
      </c>
    </row>
    <row r="21" spans="1:19" x14ac:dyDescent="0.25">
      <c r="A21">
        <v>20</v>
      </c>
      <c r="B21">
        <v>4.9000000000000004</v>
      </c>
      <c r="C21">
        <v>0</v>
      </c>
      <c r="D21">
        <v>0</v>
      </c>
      <c r="E21">
        <v>0</v>
      </c>
      <c r="F21">
        <v>0</v>
      </c>
      <c r="G21" s="1">
        <v>8167.53</v>
      </c>
      <c r="H21">
        <v>1</v>
      </c>
      <c r="I21">
        <v>1178.1220000000001</v>
      </c>
      <c r="J21">
        <v>442.04199999999997</v>
      </c>
      <c r="K21" t="s">
        <v>13</v>
      </c>
      <c r="L21">
        <v>183</v>
      </c>
      <c r="M21">
        <v>100</v>
      </c>
      <c r="N21" s="1">
        <f t="shared" si="0"/>
        <v>8167.53</v>
      </c>
      <c r="O21">
        <f>N21*60</f>
        <v>490051.8</v>
      </c>
    </row>
    <row r="22" spans="1:19" x14ac:dyDescent="0.25">
      <c r="A22">
        <v>21</v>
      </c>
      <c r="B22">
        <v>5</v>
      </c>
      <c r="C22">
        <v>0</v>
      </c>
      <c r="D22">
        <v>0</v>
      </c>
      <c r="E22">
        <v>0</v>
      </c>
      <c r="F22">
        <v>0</v>
      </c>
      <c r="G22" s="1">
        <v>1934.74</v>
      </c>
      <c r="H22">
        <v>2.0299999999999998</v>
      </c>
      <c r="I22">
        <v>1154.5820000000001</v>
      </c>
      <c r="J22">
        <v>452.94400000000002</v>
      </c>
      <c r="K22" t="s">
        <v>13</v>
      </c>
      <c r="L22">
        <v>193</v>
      </c>
      <c r="M22">
        <v>100</v>
      </c>
      <c r="N22" s="1">
        <f t="shared" si="0"/>
        <v>1934.74</v>
      </c>
      <c r="O22">
        <f>N22*70</f>
        <v>135431.79999999999</v>
      </c>
      <c r="P22">
        <f>O23/(O22+O23)*100</f>
        <v>64.033476599098776</v>
      </c>
    </row>
    <row r="23" spans="1:19" x14ac:dyDescent="0.25">
      <c r="A23">
        <v>22</v>
      </c>
      <c r="B23">
        <v>5</v>
      </c>
      <c r="C23">
        <v>0</v>
      </c>
      <c r="D23">
        <v>0</v>
      </c>
      <c r="E23">
        <v>0</v>
      </c>
      <c r="F23">
        <v>0</v>
      </c>
      <c r="G23" s="1">
        <v>4018.63</v>
      </c>
      <c r="H23">
        <v>1.41</v>
      </c>
      <c r="I23">
        <v>1160.27</v>
      </c>
      <c r="J23">
        <v>457.11200000000002</v>
      </c>
      <c r="K23" t="s">
        <v>13</v>
      </c>
      <c r="L23">
        <v>202</v>
      </c>
      <c r="M23">
        <v>100</v>
      </c>
      <c r="N23" s="1">
        <f t="shared" si="0"/>
        <v>4018.63</v>
      </c>
      <c r="O23">
        <f>N23*60</f>
        <v>241117.80000000002</v>
      </c>
    </row>
    <row r="24" spans="1:19" x14ac:dyDescent="0.25">
      <c r="A24">
        <v>23</v>
      </c>
      <c r="B24">
        <v>5</v>
      </c>
      <c r="C24">
        <v>0</v>
      </c>
      <c r="D24">
        <v>0</v>
      </c>
      <c r="E24">
        <v>0</v>
      </c>
      <c r="F24">
        <v>0</v>
      </c>
      <c r="G24" s="1">
        <v>2990.76</v>
      </c>
      <c r="H24">
        <v>1.64</v>
      </c>
      <c r="I24">
        <v>1154.0840000000001</v>
      </c>
      <c r="J24">
        <v>436.82900000000001</v>
      </c>
      <c r="K24" t="s">
        <v>13</v>
      </c>
      <c r="L24">
        <v>212</v>
      </c>
      <c r="M24">
        <v>100</v>
      </c>
      <c r="N24" s="1">
        <f t="shared" si="0"/>
        <v>2990.76</v>
      </c>
      <c r="O24">
        <f>N24*70</f>
        <v>209353.2</v>
      </c>
      <c r="P24">
        <f>O25/(O24+O25)*100</f>
        <v>75.13257868663537</v>
      </c>
    </row>
    <row r="25" spans="1:19" x14ac:dyDescent="0.25">
      <c r="A25">
        <v>24</v>
      </c>
      <c r="B25">
        <v>3.8</v>
      </c>
      <c r="C25">
        <v>0</v>
      </c>
      <c r="D25">
        <v>0</v>
      </c>
      <c r="E25">
        <v>0</v>
      </c>
      <c r="F25">
        <v>0</v>
      </c>
      <c r="G25" s="1">
        <v>10542.07</v>
      </c>
      <c r="H25">
        <v>1</v>
      </c>
      <c r="I25">
        <v>1125.308</v>
      </c>
      <c r="J25">
        <v>405.85</v>
      </c>
      <c r="K25" t="s">
        <v>13</v>
      </c>
      <c r="L25">
        <v>220</v>
      </c>
      <c r="M25">
        <v>100</v>
      </c>
      <c r="N25" s="1">
        <f t="shared" si="0"/>
        <v>10542.07</v>
      </c>
      <c r="O25">
        <f>N25*60</f>
        <v>632524.19999999995</v>
      </c>
    </row>
    <row r="26" spans="1:19" x14ac:dyDescent="0.25">
      <c r="A26">
        <v>25</v>
      </c>
      <c r="B26">
        <v>5</v>
      </c>
      <c r="C26">
        <v>0</v>
      </c>
      <c r="D26">
        <v>0</v>
      </c>
      <c r="E26">
        <v>0</v>
      </c>
      <c r="F26">
        <v>0</v>
      </c>
      <c r="G26" s="1">
        <v>4019.69</v>
      </c>
      <c r="H26">
        <v>1.41</v>
      </c>
      <c r="I26">
        <v>1116.271</v>
      </c>
      <c r="J26">
        <v>426.13600000000002</v>
      </c>
      <c r="K26" t="s">
        <v>13</v>
      </c>
      <c r="L26">
        <v>229</v>
      </c>
      <c r="M26">
        <v>100</v>
      </c>
      <c r="N26" s="1">
        <f t="shared" si="0"/>
        <v>4019.69</v>
      </c>
      <c r="O26">
        <f>N26*100</f>
        <v>401969</v>
      </c>
      <c r="P26">
        <f>O27/(O26+O27)*100</f>
        <v>57.635347323670146</v>
      </c>
      <c r="Q26">
        <f>AVERAGE(P26:P30)</f>
        <v>56.22812984132937</v>
      </c>
      <c r="R26">
        <f>_xlfn.STDEV.P(P26:P30)</f>
        <v>2.7370261139635814</v>
      </c>
      <c r="S26" s="1">
        <v>0.09</v>
      </c>
    </row>
    <row r="27" spans="1:19" x14ac:dyDescent="0.25">
      <c r="A27">
        <v>26</v>
      </c>
      <c r="B27">
        <v>5</v>
      </c>
      <c r="C27">
        <v>0</v>
      </c>
      <c r="D27">
        <v>0</v>
      </c>
      <c r="E27">
        <v>0</v>
      </c>
      <c r="F27">
        <v>0</v>
      </c>
      <c r="G27" s="1">
        <v>6588.7</v>
      </c>
      <c r="H27">
        <v>1.1000000000000001</v>
      </c>
      <c r="I27">
        <v>1142.4100000000001</v>
      </c>
      <c r="J27">
        <v>424.589</v>
      </c>
      <c r="K27" t="s">
        <v>13</v>
      </c>
      <c r="L27">
        <v>239</v>
      </c>
      <c r="M27">
        <v>100</v>
      </c>
      <c r="N27" s="1">
        <f t="shared" si="0"/>
        <v>6588.7</v>
      </c>
      <c r="O27">
        <f>N27*83</f>
        <v>546862.1</v>
      </c>
    </row>
    <row r="28" spans="1:19" x14ac:dyDescent="0.25">
      <c r="A28">
        <v>27</v>
      </c>
      <c r="B28">
        <v>5</v>
      </c>
      <c r="C28">
        <v>0</v>
      </c>
      <c r="D28">
        <v>0</v>
      </c>
      <c r="E28">
        <v>0</v>
      </c>
      <c r="F28">
        <v>0</v>
      </c>
      <c r="G28" s="1">
        <v>3984.5</v>
      </c>
      <c r="H28">
        <v>1.42</v>
      </c>
      <c r="I28">
        <v>1110.4179999999999</v>
      </c>
      <c r="J28">
        <v>426.05799999999999</v>
      </c>
      <c r="K28" t="s">
        <v>13</v>
      </c>
      <c r="L28">
        <v>248</v>
      </c>
      <c r="M28">
        <v>100</v>
      </c>
      <c r="N28" s="1">
        <f t="shared" si="0"/>
        <v>3984.5</v>
      </c>
      <c r="O28">
        <f>N28*100</f>
        <v>398450</v>
      </c>
      <c r="P28">
        <f>O29/(O28+O29)*100</f>
        <v>58.64730385610337</v>
      </c>
    </row>
    <row r="29" spans="1:19" x14ac:dyDescent="0.25">
      <c r="A29">
        <v>28</v>
      </c>
      <c r="B29">
        <v>5</v>
      </c>
      <c r="C29">
        <v>0</v>
      </c>
      <c r="D29">
        <v>0</v>
      </c>
      <c r="E29">
        <v>0</v>
      </c>
      <c r="F29">
        <v>0</v>
      </c>
      <c r="G29" s="1">
        <v>6808.32</v>
      </c>
      <c r="H29">
        <v>1.08</v>
      </c>
      <c r="I29">
        <v>1131.539</v>
      </c>
      <c r="J29">
        <v>418.18700000000001</v>
      </c>
      <c r="K29" t="s">
        <v>13</v>
      </c>
      <c r="L29">
        <v>258</v>
      </c>
      <c r="M29">
        <v>100</v>
      </c>
      <c r="N29" s="1">
        <f t="shared" si="0"/>
        <v>6808.32</v>
      </c>
      <c r="O29">
        <f>N29*83</f>
        <v>565090.55999999994</v>
      </c>
    </row>
    <row r="30" spans="1:19" x14ac:dyDescent="0.25">
      <c r="A30">
        <v>29</v>
      </c>
      <c r="B30">
        <v>5</v>
      </c>
      <c r="C30">
        <v>0</v>
      </c>
      <c r="D30">
        <v>0</v>
      </c>
      <c r="E30">
        <v>0</v>
      </c>
      <c r="F30">
        <v>0</v>
      </c>
      <c r="G30" s="1">
        <v>6113.55</v>
      </c>
      <c r="H30">
        <v>1.1399999999999999</v>
      </c>
      <c r="I30">
        <v>1112.4880000000001</v>
      </c>
      <c r="J30">
        <v>426.66</v>
      </c>
      <c r="K30" t="s">
        <v>13</v>
      </c>
      <c r="L30">
        <v>267</v>
      </c>
      <c r="M30">
        <v>100</v>
      </c>
      <c r="N30" s="1">
        <f t="shared" si="0"/>
        <v>6113.55</v>
      </c>
      <c r="O30">
        <f>N30*100</f>
        <v>611355</v>
      </c>
      <c r="P30">
        <f>O31/(O30+O31)*100</f>
        <v>52.401738344214564</v>
      </c>
    </row>
    <row r="31" spans="1:19" x14ac:dyDescent="0.25">
      <c r="A31">
        <v>30</v>
      </c>
      <c r="B31">
        <v>4.9400000000000004</v>
      </c>
      <c r="C31">
        <v>0</v>
      </c>
      <c r="D31">
        <v>0</v>
      </c>
      <c r="E31">
        <v>0</v>
      </c>
      <c r="F31">
        <v>0</v>
      </c>
      <c r="G31" s="1">
        <v>8109.05</v>
      </c>
      <c r="H31">
        <v>1</v>
      </c>
      <c r="I31">
        <v>1114.9369999999999</v>
      </c>
      <c r="J31">
        <v>406.73</v>
      </c>
      <c r="K31" t="s">
        <v>13</v>
      </c>
      <c r="L31">
        <v>276</v>
      </c>
      <c r="M31">
        <v>100</v>
      </c>
      <c r="N31" s="1">
        <f t="shared" si="0"/>
        <v>8109.05</v>
      </c>
      <c r="O31">
        <f>N31*83</f>
        <v>673051.15</v>
      </c>
    </row>
    <row r="32" spans="1:19" x14ac:dyDescent="0.25">
      <c r="A32">
        <v>31</v>
      </c>
      <c r="B32">
        <v>5</v>
      </c>
      <c r="C32">
        <v>0</v>
      </c>
      <c r="D32">
        <v>0</v>
      </c>
      <c r="E32">
        <v>0</v>
      </c>
      <c r="F32">
        <v>0</v>
      </c>
      <c r="G32" s="1">
        <v>4987.08</v>
      </c>
      <c r="H32">
        <v>1.27</v>
      </c>
      <c r="I32">
        <v>1148.5170000000001</v>
      </c>
      <c r="J32">
        <v>429.31900000000002</v>
      </c>
      <c r="K32" t="s">
        <v>13</v>
      </c>
      <c r="L32">
        <v>286</v>
      </c>
      <c r="M32">
        <v>100</v>
      </c>
      <c r="N32" s="1">
        <f t="shared" si="0"/>
        <v>4987.08</v>
      </c>
      <c r="O32">
        <f>N32*150</f>
        <v>748062</v>
      </c>
      <c r="P32">
        <f>O33/(O32+O33)*100</f>
        <v>54.314123729573751</v>
      </c>
      <c r="Q32">
        <f>AVERAGE(P32:P36)</f>
        <v>55.366125445391027</v>
      </c>
      <c r="R32">
        <f>_xlfn.STDEV.P(P32:P36)</f>
        <v>1.4429602808336546</v>
      </c>
      <c r="S32" s="1">
        <v>0.06</v>
      </c>
    </row>
    <row r="33" spans="1:16" x14ac:dyDescent="0.25">
      <c r="A33">
        <v>32</v>
      </c>
      <c r="B33">
        <v>4.95</v>
      </c>
      <c r="C33">
        <v>0</v>
      </c>
      <c r="D33">
        <v>0</v>
      </c>
      <c r="E33">
        <v>0</v>
      </c>
      <c r="F33">
        <v>0</v>
      </c>
      <c r="G33" s="1">
        <v>8084.92</v>
      </c>
      <c r="H33">
        <v>1</v>
      </c>
      <c r="I33">
        <v>1127.385</v>
      </c>
      <c r="J33">
        <v>411.399</v>
      </c>
      <c r="K33" t="s">
        <v>13</v>
      </c>
      <c r="L33">
        <v>295</v>
      </c>
      <c r="M33">
        <v>100</v>
      </c>
      <c r="N33" s="1">
        <f t="shared" si="0"/>
        <v>8084.92</v>
      </c>
      <c r="O33">
        <f>N33*110</f>
        <v>889341.2</v>
      </c>
    </row>
    <row r="34" spans="1:16" x14ac:dyDescent="0.25">
      <c r="A34">
        <v>33</v>
      </c>
      <c r="B34">
        <v>5</v>
      </c>
      <c r="C34">
        <v>0</v>
      </c>
      <c r="D34">
        <v>0</v>
      </c>
      <c r="E34">
        <v>0</v>
      </c>
      <c r="F34">
        <v>0</v>
      </c>
      <c r="G34" s="1">
        <v>4854.34</v>
      </c>
      <c r="H34">
        <v>1.28</v>
      </c>
      <c r="I34">
        <v>1110.442</v>
      </c>
      <c r="J34">
        <v>423.68599999999998</v>
      </c>
      <c r="K34" t="s">
        <v>13</v>
      </c>
      <c r="L34">
        <v>304</v>
      </c>
      <c r="M34">
        <v>100</v>
      </c>
      <c r="N34" s="1">
        <f t="shared" si="0"/>
        <v>4854.34</v>
      </c>
      <c r="O34">
        <f>N34*150</f>
        <v>728151</v>
      </c>
      <c r="P34">
        <f>O35/(O34+O35)*100</f>
        <v>54.377804392168017</v>
      </c>
    </row>
    <row r="35" spans="1:16" x14ac:dyDescent="0.25">
      <c r="A35">
        <v>34</v>
      </c>
      <c r="B35">
        <v>5</v>
      </c>
      <c r="C35">
        <v>0</v>
      </c>
      <c r="D35">
        <v>0</v>
      </c>
      <c r="E35">
        <v>0</v>
      </c>
      <c r="F35">
        <v>0</v>
      </c>
      <c r="G35" s="1">
        <v>7889.95</v>
      </c>
      <c r="H35">
        <v>1.01</v>
      </c>
      <c r="I35">
        <v>1098.29</v>
      </c>
      <c r="J35">
        <v>406.44400000000002</v>
      </c>
      <c r="K35" t="s">
        <v>13</v>
      </c>
      <c r="L35">
        <v>313</v>
      </c>
      <c r="M35">
        <v>100</v>
      </c>
      <c r="N35" s="1">
        <f t="shared" si="0"/>
        <v>7889.95</v>
      </c>
      <c r="O35">
        <f>N35*110</f>
        <v>867894.5</v>
      </c>
    </row>
    <row r="36" spans="1:16" x14ac:dyDescent="0.25">
      <c r="A36">
        <v>35</v>
      </c>
      <c r="B36">
        <v>5</v>
      </c>
      <c r="C36">
        <v>0</v>
      </c>
      <c r="D36">
        <v>0</v>
      </c>
      <c r="E36">
        <v>0</v>
      </c>
      <c r="F36">
        <v>0</v>
      </c>
      <c r="G36" s="1">
        <v>4840.76</v>
      </c>
      <c r="H36">
        <v>1.29</v>
      </c>
      <c r="I36">
        <v>1147.4110000000001</v>
      </c>
      <c r="J36">
        <v>429.65</v>
      </c>
      <c r="K36" t="s">
        <v>13</v>
      </c>
      <c r="L36">
        <v>323</v>
      </c>
      <c r="M36">
        <v>100</v>
      </c>
      <c r="N36" s="1">
        <f t="shared" si="0"/>
        <v>4840.76</v>
      </c>
      <c r="O36">
        <f>N36*150</f>
        <v>726114</v>
      </c>
      <c r="P36">
        <f>O37/(O36+O37)*100</f>
        <v>57.406448214431329</v>
      </c>
    </row>
    <row r="37" spans="1:16" x14ac:dyDescent="0.25">
      <c r="A37">
        <v>36</v>
      </c>
      <c r="B37">
        <v>4.5</v>
      </c>
      <c r="C37">
        <v>0</v>
      </c>
      <c r="D37">
        <v>0</v>
      </c>
      <c r="E37">
        <v>0</v>
      </c>
      <c r="F37">
        <v>0</v>
      </c>
      <c r="G37" s="1">
        <v>8896.7000000000007</v>
      </c>
      <c r="H37">
        <v>1</v>
      </c>
      <c r="I37">
        <v>1134.845</v>
      </c>
      <c r="J37">
        <v>422.09899999999999</v>
      </c>
      <c r="K37" t="s">
        <v>13</v>
      </c>
      <c r="L37">
        <v>332</v>
      </c>
      <c r="M37">
        <v>100</v>
      </c>
      <c r="N37" s="1">
        <f t="shared" si="0"/>
        <v>8896.7000000000007</v>
      </c>
      <c r="O37">
        <f>N37*110</f>
        <v>978637.00000000012</v>
      </c>
    </row>
    <row r="96" spans="15:20" ht="15.75" x14ac:dyDescent="0.25">
      <c r="O96" s="3"/>
      <c r="T96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2023-06-28T08:17:05Z</dcterms:created>
  <dcterms:modified xsi:type="dcterms:W3CDTF">2024-05-27T09:08:20Z</dcterms:modified>
</cp:coreProperties>
</file>